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" yWindow="45" windowWidth="15360" windowHeight="10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<sst xmlns="http://schemas.openxmlformats.org/spreadsheetml/2006/main" count="48" uniqueCount="43">
  <si>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EBIT</t>
  </si>
  <si>
    <t>Taxes</t>
  </si>
  <si>
    <t>EBIT(1-t)</t>
  </si>
  <si>
    <t>Interest Exp</t>
  </si>
  <si>
    <t>EBT</t>
  </si>
  <si>
    <t>Net Income</t>
  </si>
  <si>
    <t>FCFF</t>
  </si>
  <si>
    <t>FCFE</t>
  </si>
  <si>
    <t>Terminal Year</t>
  </si>
  <si>
    <t>Capital Structure</t>
  </si>
  <si>
    <t>Cost of Equity</t>
  </si>
  <si>
    <t>After-tax Cost of Debt</t>
  </si>
  <si>
    <t>Cost of Capital</t>
  </si>
  <si>
    <t>Terminal Value</t>
  </si>
  <si>
    <t>Present Value</t>
  </si>
  <si>
    <t>Value of Firm =</t>
  </si>
  <si>
    <t>Terminal Value of Equity</t>
  </si>
  <si>
    <t>Value of Equity =</t>
  </si>
  <si>
    <t xml:space="preserve"> + New Debt Issued</t>
  </si>
  <si>
    <t>Value of Debt =</t>
  </si>
  <si>
    <t>Pre-tax Cost of Debt</t>
  </si>
  <si>
    <t>Debt at end of year</t>
  </si>
  <si>
    <t>! This is the present value of the cash flows to the firm</t>
  </si>
  <si>
    <t>starting in each year; year 2, year 3…</t>
  </si>
  <si>
    <t>! This is 30% of each year's firm value</t>
  </si>
  <si>
    <t>! This is the new debt issued each year</t>
  </si>
  <si>
    <t xml:space="preserve">! Computed using a 70% Equity; 30% Debt </t>
  </si>
  <si>
    <t>ratio.</t>
  </si>
  <si>
    <t>Earnings before interest and taxes =</t>
  </si>
  <si>
    <t>Expected growth for next 5 years =</t>
  </si>
  <si>
    <t>Expected growth after year 5 =</t>
  </si>
  <si>
    <t>Tax rate =</t>
  </si>
  <si>
    <t>Debt ratio for the firm =</t>
  </si>
  <si>
    <t>! Equity as % of value</t>
  </si>
  <si>
    <t>! Debt as % of value</t>
  </si>
  <si>
    <t>Inputs</t>
  </si>
  <si>
    <t>Reinvestment rate</t>
  </si>
  <si>
    <t>Expected Growth rate</t>
  </si>
  <si>
    <t>Return on capital in high growth=</t>
  </si>
  <si>
    <t>Return on capital in stable growth =</t>
  </si>
  <si>
    <t xml:space="preserve"> - Reinvestment</t>
  </si>
  <si>
    <t>Cost of equity =</t>
  </si>
  <si>
    <t>Pre-tax cost of debt =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</si>
</sst>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00000000000%"/>
    <numFmt numFmtId="174" formatCode="0.000%"/>
  </numFmts>
  <fonts count="4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70" fontId="0" fillId="0" borderId="0" xfId="43" applyFont="1" applyAlignment="1">
      <alignment/>
    </xf>
    <xf numFmtId="170" fontId="0" fillId="0" borderId="10" xfId="43" applyFont="1" applyBorder="1" applyAlignment="1">
      <alignment/>
    </xf>
    <xf numFmtId="170" fontId="0" fillId="0" borderId="11" xfId="43" applyFont="1" applyBorder="1" applyAlignment="1">
      <alignment/>
    </xf>
    <xf numFmtId="17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70" fontId="0" fillId="0" borderId="12" xfId="43" applyFont="1" applyBorder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C43" sqref="C43"/>
    </sheetView>
  </sheetViews>
  <sheetFormatPr defaultColWidth="9.00390625" defaultRowHeight="12"/>
  <cols>
    <col min="1" max="1" width="19.375" style="0" bestFit="1" customWidth="1"/>
    <col min="2" max="16384" width="11.375" style="0" customWidth="1"/>
  </cols>
  <sheetData>
    <row r="1" ht="12">
      <c r="A1" s="10" t="s">
        <v>35</v>
      </c>
    </row>
    <row r="2" spans="1:3" ht="12">
      <c r="A2" t="s">
        <v>28</v>
      </c>
      <c r="C2">
        <v>100</v>
      </c>
    </row>
    <row r="3" spans="1:3" ht="12">
      <c r="A3" t="s">
        <v>29</v>
      </c>
      <c r="C3" s="1">
        <v>0.1</v>
      </c>
    </row>
    <row r="4" spans="1:3" ht="12">
      <c r="A4" t="s">
        <v>30</v>
      </c>
      <c r="C4" s="1">
        <v>0.05</v>
      </c>
    </row>
    <row r="5" spans="1:3" ht="12">
      <c r="A5" t="s">
        <v>31</v>
      </c>
      <c r="C5" s="1">
        <v>0.4</v>
      </c>
    </row>
    <row r="6" spans="1:3" ht="12">
      <c r="A6" t="s">
        <v>32</v>
      </c>
      <c r="C6" s="1">
        <v>0.2</v>
      </c>
    </row>
    <row r="7" spans="1:3" ht="12">
      <c r="A7" t="s">
        <v>41</v>
      </c>
      <c r="C7" s="1">
        <v>0.12</v>
      </c>
    </row>
    <row r="8" spans="1:3" ht="12">
      <c r="A8" t="s">
        <v>42</v>
      </c>
      <c r="C8" s="1">
        <v>0.07</v>
      </c>
    </row>
    <row r="9" spans="1:3" ht="12">
      <c r="A9" t="s">
        <v>38</v>
      </c>
      <c r="C9" s="1">
        <v>0.12</v>
      </c>
    </row>
    <row r="10" spans="1:3" ht="12">
      <c r="A10" t="s">
        <v>39</v>
      </c>
      <c r="C10" s="1">
        <v>0.1</v>
      </c>
    </row>
    <row r="11" spans="2:8" ht="12">
      <c r="B11">
        <v>0</v>
      </c>
      <c r="C11">
        <v>1</v>
      </c>
      <c r="D11">
        <v>2</v>
      </c>
      <c r="E11">
        <v>3</v>
      </c>
      <c r="F11">
        <v>4</v>
      </c>
      <c r="G11">
        <v>5</v>
      </c>
      <c r="H11" t="s">
        <v>8</v>
      </c>
    </row>
    <row r="12" spans="1:8" ht="12">
      <c r="A12" t="s">
        <v>37</v>
      </c>
      <c r="C12" s="1">
        <f>C3</f>
        <v>0.1</v>
      </c>
      <c r="D12" s="1">
        <f>C12</f>
        <v>0.1</v>
      </c>
      <c r="E12" s="1">
        <f>D12</f>
        <v>0.1</v>
      </c>
      <c r="F12" s="1">
        <f>E12</f>
        <v>0.1</v>
      </c>
      <c r="G12" s="1">
        <f>F12</f>
        <v>0.1</v>
      </c>
      <c r="H12" s="1">
        <f>C4</f>
        <v>0.05</v>
      </c>
    </row>
    <row r="13" spans="1:8" ht="12">
      <c r="A13" t="s">
        <v>36</v>
      </c>
      <c r="C13" s="2">
        <f>C12/$C$9</f>
        <v>0.8333333333333334</v>
      </c>
      <c r="D13" s="2">
        <f>D12/$C$9</f>
        <v>0.8333333333333334</v>
      </c>
      <c r="E13" s="2">
        <f>E12/$C$9</f>
        <v>0.8333333333333334</v>
      </c>
      <c r="F13" s="2">
        <f>F12/$C$9</f>
        <v>0.8333333333333334</v>
      </c>
      <c r="G13" s="2">
        <f>G12/$C$9</f>
        <v>0.8333333333333334</v>
      </c>
      <c r="H13" s="11">
        <f>H12/C10</f>
        <v>0.5</v>
      </c>
    </row>
    <row r="14" spans="1:8" ht="12">
      <c r="A14" t="s">
        <v>0</v>
      </c>
      <c r="B14" s="4">
        <f>C2</f>
        <v>100</v>
      </c>
      <c r="C14" s="4">
        <f>B14*(1+$C$3)</f>
        <v>110.00000000000001</v>
      </c>
      <c r="D14" s="4">
        <f>C14*(1+$C$3)</f>
        <v>121.00000000000003</v>
      </c>
      <c r="E14" s="4">
        <f>D14*(1+$C$3)</f>
        <v>133.10000000000005</v>
      </c>
      <c r="F14" s="4">
        <f>E14*(1+$C$3)</f>
        <v>146.41000000000008</v>
      </c>
      <c r="G14" s="4">
        <f>F14*(1+$C$3)</f>
        <v>161.0510000000001</v>
      </c>
      <c r="H14" s="4">
        <f>G14*(1+C4)</f>
        <v>169.10355000000013</v>
      </c>
    </row>
    <row r="15" spans="1:8" ht="12">
      <c r="A15" t="s">
        <v>1</v>
      </c>
      <c r="B15" s="4"/>
      <c r="C15" s="4">
        <f aca="true" t="shared" si="0" ref="C15:H15">$C$5*C14</f>
        <v>44.00000000000001</v>
      </c>
      <c r="D15" s="4">
        <f t="shared" si="0"/>
        <v>48.40000000000001</v>
      </c>
      <c r="E15" s="4">
        <f t="shared" si="0"/>
        <v>53.24000000000002</v>
      </c>
      <c r="F15" s="4">
        <f t="shared" si="0"/>
        <v>58.564000000000036</v>
      </c>
      <c r="G15" s="4">
        <f t="shared" si="0"/>
        <v>64.42040000000004</v>
      </c>
      <c r="H15" s="4">
        <f t="shared" si="0"/>
        <v>67.64142000000005</v>
      </c>
    </row>
    <row r="16" spans="1:8" ht="12">
      <c r="A16" t="s">
        <v>2</v>
      </c>
      <c r="B16" s="4"/>
      <c r="C16" s="4">
        <f aca="true" t="shared" si="1" ref="C16:H16">C14-C15</f>
        <v>66</v>
      </c>
      <c r="D16" s="4">
        <f t="shared" si="1"/>
        <v>72.60000000000002</v>
      </c>
      <c r="E16" s="4">
        <f t="shared" si="1"/>
        <v>79.86000000000003</v>
      </c>
      <c r="F16" s="4">
        <f t="shared" si="1"/>
        <v>87.84600000000005</v>
      </c>
      <c r="G16" s="4">
        <f t="shared" si="1"/>
        <v>96.63060000000006</v>
      </c>
      <c r="H16" s="4">
        <f t="shared" si="1"/>
        <v>101.46213000000007</v>
      </c>
    </row>
    <row r="17" spans="1:8" ht="12">
      <c r="A17" t="s">
        <v>40</v>
      </c>
      <c r="B17" s="4"/>
      <c r="C17" s="4">
        <f aca="true" t="shared" si="2" ref="C17:H17">C13*C16</f>
        <v>55</v>
      </c>
      <c r="D17" s="4">
        <f t="shared" si="2"/>
        <v>60.50000000000002</v>
      </c>
      <c r="E17" s="4">
        <f t="shared" si="2"/>
        <v>66.55000000000003</v>
      </c>
      <c r="F17" s="4">
        <f t="shared" si="2"/>
        <v>73.20500000000004</v>
      </c>
      <c r="G17" s="4">
        <f t="shared" si="2"/>
        <v>80.52550000000005</v>
      </c>
      <c r="H17" s="4">
        <f t="shared" si="2"/>
        <v>50.73106500000004</v>
      </c>
    </row>
    <row r="18" spans="1:8" ht="12">
      <c r="A18" t="s">
        <v>6</v>
      </c>
      <c r="B18" s="4"/>
      <c r="C18" s="4">
        <f aca="true" t="shared" si="3" ref="C18:H18">C16-C17</f>
        <v>11</v>
      </c>
      <c r="D18" s="4">
        <f t="shared" si="3"/>
        <v>12.100000000000001</v>
      </c>
      <c r="E18" s="4">
        <f t="shared" si="3"/>
        <v>13.310000000000002</v>
      </c>
      <c r="F18" s="4">
        <f t="shared" si="3"/>
        <v>14.641000000000005</v>
      </c>
      <c r="G18" s="4">
        <f t="shared" si="3"/>
        <v>16.105100000000007</v>
      </c>
      <c r="H18" s="4">
        <f t="shared" si="3"/>
        <v>50.73106500000004</v>
      </c>
    </row>
    <row r="19" spans="1:8" ht="12">
      <c r="A19" t="s">
        <v>13</v>
      </c>
      <c r="B19" s="4"/>
      <c r="C19" s="4"/>
      <c r="D19" s="4"/>
      <c r="E19" s="4"/>
      <c r="F19" s="4"/>
      <c r="G19" s="4">
        <f>H18/(H43-H12)</f>
        <v>932.5563419117653</v>
      </c>
      <c r="H19" s="4"/>
    </row>
    <row r="20" spans="1:8" ht="12.75" thickBot="1">
      <c r="A20" t="s">
        <v>14</v>
      </c>
      <c r="B20" s="4"/>
      <c r="C20" s="4">
        <f>C18/(1+C43)^C11</f>
        <v>9.9601593625498</v>
      </c>
      <c r="D20" s="4">
        <f>D18/(1+D43)^D11</f>
        <v>9.920477452738846</v>
      </c>
      <c r="E20" s="4">
        <f>E18/(1+E43)^E11</f>
        <v>9.880953638186101</v>
      </c>
      <c r="F20" s="4">
        <f>F18/(1+F43)^F11</f>
        <v>9.841587289029983</v>
      </c>
      <c r="G20" s="4">
        <f>(G18+G19)/(1+G43)^G11</f>
        <v>577.4032969037029</v>
      </c>
      <c r="H20" s="4"/>
    </row>
    <row r="21" spans="1:8" ht="12.75" thickBot="1">
      <c r="A21" t="s">
        <v>15</v>
      </c>
      <c r="B21" s="6">
        <f>SUM(C20:G20)</f>
        <v>617.0064746462076</v>
      </c>
      <c r="C21" s="7">
        <f>SUM(D20:G20)*(1+C43)</f>
        <v>670.4219505992717</v>
      </c>
      <c r="D21" s="8">
        <f>SUM(E20:G20)*(1+D43)^2</f>
        <v>728.3140022418357</v>
      </c>
      <c r="E21" s="8">
        <f>SUM(F20:G20)*(1+E43)^3</f>
        <v>791.0399840758835</v>
      </c>
      <c r="F21" s="8">
        <f>SUM(G20)*(1+F43)^4</f>
        <v>858.9835584134057</v>
      </c>
      <c r="G21" s="7">
        <f>G19</f>
        <v>932.5563419117653</v>
      </c>
      <c r="H21" s="4" t="s">
        <v>22</v>
      </c>
    </row>
    <row r="22" spans="1:8" ht="12.75" thickBot="1">
      <c r="A22" t="s">
        <v>17</v>
      </c>
      <c r="B22" s="5">
        <f>(1-C6)*B21</f>
        <v>493.6051797169661</v>
      </c>
      <c r="C22" t="s">
        <v>33</v>
      </c>
      <c r="H22" s="4" t="s">
        <v>23</v>
      </c>
    </row>
    <row r="23" spans="1:8" ht="12.75" thickBot="1">
      <c r="A23" t="s">
        <v>19</v>
      </c>
      <c r="B23" s="5">
        <f>C6*B21</f>
        <v>123.40129492924153</v>
      </c>
      <c r="C23" t="s">
        <v>34</v>
      </c>
      <c r="H23" s="4"/>
    </row>
    <row r="24" spans="2:8" ht="12">
      <c r="B24" s="4"/>
      <c r="H24" s="4"/>
    </row>
    <row r="25" spans="1:8" ht="12">
      <c r="A25" t="s">
        <v>0</v>
      </c>
      <c r="B25" s="4">
        <f aca="true" t="shared" si="4" ref="B25:H25">B14</f>
        <v>100</v>
      </c>
      <c r="C25" s="4">
        <f t="shared" si="4"/>
        <v>110.00000000000001</v>
      </c>
      <c r="D25" s="4">
        <f t="shared" si="4"/>
        <v>121.00000000000003</v>
      </c>
      <c r="E25" s="4">
        <f t="shared" si="4"/>
        <v>133.10000000000005</v>
      </c>
      <c r="F25" s="4">
        <f t="shared" si="4"/>
        <v>146.41000000000008</v>
      </c>
      <c r="G25" s="4">
        <f t="shared" si="4"/>
        <v>161.0510000000001</v>
      </c>
      <c r="H25" s="4">
        <f t="shared" si="4"/>
        <v>169.10355000000013</v>
      </c>
    </row>
    <row r="26" spans="1:8" ht="12">
      <c r="A26" t="s">
        <v>3</v>
      </c>
      <c r="B26" s="4"/>
      <c r="C26" s="4">
        <f aca="true" t="shared" si="5" ref="C26:H26">$C$8*B38</f>
        <v>8.638090645046908</v>
      </c>
      <c r="D26" s="4">
        <f t="shared" si="5"/>
        <v>9.385907308389804</v>
      </c>
      <c r="E26" s="4">
        <f t="shared" si="5"/>
        <v>10.196396031385703</v>
      </c>
      <c r="F26" s="4">
        <f t="shared" si="5"/>
        <v>11.07455977706237</v>
      </c>
      <c r="G26" s="4">
        <f t="shared" si="5"/>
        <v>12.025769817787682</v>
      </c>
      <c r="H26" s="4">
        <f t="shared" si="5"/>
        <v>13.055788786764717</v>
      </c>
    </row>
    <row r="27" spans="1:8" ht="12">
      <c r="A27" t="s">
        <v>4</v>
      </c>
      <c r="B27" s="4"/>
      <c r="C27" s="4">
        <f aca="true" t="shared" si="6" ref="C27:H27">C25-C26</f>
        <v>101.3619093549531</v>
      </c>
      <c r="D27" s="4">
        <f t="shared" si="6"/>
        <v>111.61409269161022</v>
      </c>
      <c r="E27" s="4">
        <f t="shared" si="6"/>
        <v>122.90360396861435</v>
      </c>
      <c r="F27" s="4">
        <f t="shared" si="6"/>
        <v>135.3354402229377</v>
      </c>
      <c r="G27" s="4">
        <f t="shared" si="6"/>
        <v>149.02523018221243</v>
      </c>
      <c r="H27" s="4">
        <f t="shared" si="6"/>
        <v>156.04776121323542</v>
      </c>
    </row>
    <row r="28" spans="1:8" ht="12">
      <c r="A28" t="s">
        <v>1</v>
      </c>
      <c r="B28" s="4"/>
      <c r="C28" s="4">
        <f aca="true" t="shared" si="7" ref="C28:H28">$C$5*C27</f>
        <v>40.54476374198124</v>
      </c>
      <c r="D28" s="4">
        <f t="shared" si="7"/>
        <v>44.64563707664409</v>
      </c>
      <c r="E28" s="4">
        <f t="shared" si="7"/>
        <v>49.16144158744574</v>
      </c>
      <c r="F28" s="4">
        <f t="shared" si="7"/>
        <v>54.134176089175085</v>
      </c>
      <c r="G28" s="4">
        <f t="shared" si="7"/>
        <v>59.610092072884974</v>
      </c>
      <c r="H28" s="4">
        <f t="shared" si="7"/>
        <v>62.41910448529417</v>
      </c>
    </row>
    <row r="29" spans="1:8" ht="12">
      <c r="A29" t="s">
        <v>5</v>
      </c>
      <c r="B29" s="4"/>
      <c r="C29" s="4">
        <f aca="true" t="shared" si="8" ref="C29:H29">C27-C28</f>
        <v>60.817145612971856</v>
      </c>
      <c r="D29" s="4">
        <f t="shared" si="8"/>
        <v>66.96845561496613</v>
      </c>
      <c r="E29" s="4">
        <f t="shared" si="8"/>
        <v>73.74216238116861</v>
      </c>
      <c r="F29" s="4">
        <f t="shared" si="8"/>
        <v>81.20126413376262</v>
      </c>
      <c r="G29" s="4">
        <f t="shared" si="8"/>
        <v>89.41513810932744</v>
      </c>
      <c r="H29" s="4">
        <f t="shared" si="8"/>
        <v>93.62865672794125</v>
      </c>
    </row>
    <row r="30" spans="1:8" ht="12">
      <c r="A30" t="s">
        <v>40</v>
      </c>
      <c r="B30" s="4"/>
      <c r="C30" s="4">
        <f aca="true" t="shared" si="9" ref="C30:H30">C17</f>
        <v>55</v>
      </c>
      <c r="D30" s="4">
        <f t="shared" si="9"/>
        <v>60.50000000000002</v>
      </c>
      <c r="E30" s="4">
        <f t="shared" si="9"/>
        <v>66.55000000000003</v>
      </c>
      <c r="F30" s="4">
        <f t="shared" si="9"/>
        <v>73.20500000000004</v>
      </c>
      <c r="G30" s="4">
        <f t="shared" si="9"/>
        <v>80.52550000000005</v>
      </c>
      <c r="H30" s="4">
        <f t="shared" si="9"/>
        <v>50.73106500000004</v>
      </c>
    </row>
    <row r="31" spans="1:9" ht="12">
      <c r="A31" t="s">
        <v>18</v>
      </c>
      <c r="B31" s="4"/>
      <c r="C31" s="4">
        <f aca="true" t="shared" si="10" ref="C31:H31">C38-B38</f>
        <v>10.683095190612804</v>
      </c>
      <c r="D31" s="4">
        <f t="shared" si="10"/>
        <v>11.578410328512831</v>
      </c>
      <c r="E31" s="4">
        <f t="shared" si="10"/>
        <v>12.545196366809535</v>
      </c>
      <c r="F31" s="4">
        <f t="shared" si="10"/>
        <v>13.58871486750445</v>
      </c>
      <c r="G31" s="4">
        <f t="shared" si="10"/>
        <v>14.714556699671931</v>
      </c>
      <c r="H31" s="4">
        <f t="shared" si="10"/>
        <v>9.325563419117657</v>
      </c>
      <c r="I31" t="s">
        <v>25</v>
      </c>
    </row>
    <row r="32" spans="1:8" ht="12">
      <c r="A32" t="s">
        <v>7</v>
      </c>
      <c r="B32" s="4"/>
      <c r="C32" s="4">
        <f aca="true" t="shared" si="11" ref="C32:H32">C29-C30+C31</f>
        <v>16.50024080358466</v>
      </c>
      <c r="D32" s="4">
        <f t="shared" si="11"/>
        <v>18.04686594347894</v>
      </c>
      <c r="E32" s="4">
        <f t="shared" si="11"/>
        <v>19.73735874797812</v>
      </c>
      <c r="F32" s="4">
        <f t="shared" si="11"/>
        <v>21.58497900126703</v>
      </c>
      <c r="G32" s="4">
        <f t="shared" si="11"/>
        <v>23.604194808999324</v>
      </c>
      <c r="H32" s="4">
        <f t="shared" si="11"/>
        <v>52.22315514705887</v>
      </c>
    </row>
    <row r="33" spans="1:8" ht="12">
      <c r="A33" t="s">
        <v>16</v>
      </c>
      <c r="B33" s="4"/>
      <c r="C33" s="4"/>
      <c r="D33" s="4"/>
      <c r="E33" s="4"/>
      <c r="F33" s="4"/>
      <c r="G33" s="4">
        <f>H32/(H40-C4)</f>
        <v>746.0450735294124</v>
      </c>
      <c r="H33" s="4"/>
    </row>
    <row r="34" spans="1:8" ht="12.75" thickBot="1">
      <c r="A34" t="s">
        <v>14</v>
      </c>
      <c r="B34" s="4"/>
      <c r="C34" s="9">
        <f>C32/(1+C40)^C11</f>
        <v>14.732357860343445</v>
      </c>
      <c r="D34" s="9">
        <f>D32/(1+D40)^D11</f>
        <v>14.38685103912543</v>
      </c>
      <c r="E34" s="9">
        <f>E32/(1+E40)^E11</f>
        <v>14.04866210081806</v>
      </c>
      <c r="F34" s="9">
        <f>F32/(1+F40)^F11</f>
        <v>13.717644377293855</v>
      </c>
      <c r="G34" s="9">
        <f>(G32+G33)/(1+G40)^G11</f>
        <v>436.7196643393854</v>
      </c>
      <c r="H34" s="4"/>
    </row>
    <row r="35" spans="1:8" ht="12.75" thickBot="1">
      <c r="A35" t="s">
        <v>17</v>
      </c>
      <c r="B35" s="5">
        <f>SUM(C34:G34)</f>
        <v>493.6051797169662</v>
      </c>
      <c r="C35" s="4"/>
      <c r="D35" s="4"/>
      <c r="E35" s="4"/>
      <c r="F35" s="4"/>
      <c r="G35" s="4"/>
      <c r="H35" s="4"/>
    </row>
    <row r="36" spans="2:8" ht="12">
      <c r="B36" s="4"/>
      <c r="C36" s="4"/>
      <c r="D36" s="4"/>
      <c r="E36" s="4"/>
      <c r="F36" s="4"/>
      <c r="G36" s="4"/>
      <c r="H36" s="4"/>
    </row>
    <row r="37" spans="1:8" ht="12">
      <c r="A37" t="s">
        <v>9</v>
      </c>
      <c r="B37" s="4"/>
      <c r="C37" s="4"/>
      <c r="D37" s="4"/>
      <c r="E37" s="4"/>
      <c r="F37" s="4"/>
      <c r="G37" s="4"/>
      <c r="H37" s="4"/>
    </row>
    <row r="38" spans="1:9" ht="12">
      <c r="A38" t="s">
        <v>21</v>
      </c>
      <c r="B38" s="4">
        <f>B23</f>
        <v>123.40129492924153</v>
      </c>
      <c r="C38" s="4">
        <f>$C$6*C21</f>
        <v>134.08439011985433</v>
      </c>
      <c r="D38" s="4">
        <f>$C$6*D21</f>
        <v>145.66280044836716</v>
      </c>
      <c r="E38" s="4">
        <f>$C$6*E21</f>
        <v>158.2079968151767</v>
      </c>
      <c r="F38" s="4">
        <f>$C$6*F21</f>
        <v>171.79671168268115</v>
      </c>
      <c r="G38" s="4">
        <f>$C$6*G21</f>
        <v>186.51126838235308</v>
      </c>
      <c r="H38" s="4">
        <f>G38*(1+C4)</f>
        <v>195.83683180147074</v>
      </c>
      <c r="I38" t="s">
        <v>24</v>
      </c>
    </row>
    <row r="40" spans="1:8" ht="12">
      <c r="A40" t="s">
        <v>10</v>
      </c>
      <c r="C40" s="2">
        <f>C7</f>
        <v>0.12</v>
      </c>
      <c r="D40" s="1">
        <f>C40</f>
        <v>0.12</v>
      </c>
      <c r="E40" s="2">
        <f>D40</f>
        <v>0.12</v>
      </c>
      <c r="F40" s="2">
        <f>E40</f>
        <v>0.12</v>
      </c>
      <c r="G40" s="2">
        <f>F40</f>
        <v>0.12</v>
      </c>
      <c r="H40" s="2">
        <f>G40</f>
        <v>0.12</v>
      </c>
    </row>
    <row r="41" spans="1:8" ht="12">
      <c r="A41" t="s">
        <v>20</v>
      </c>
      <c r="C41" s="2">
        <f>C8</f>
        <v>0.07</v>
      </c>
      <c r="D41" s="1">
        <f aca="true" t="shared" si="12" ref="D41:H43">C41</f>
        <v>0.07</v>
      </c>
      <c r="E41" s="2">
        <f t="shared" si="12"/>
        <v>0.07</v>
      </c>
      <c r="F41" s="2">
        <f t="shared" si="12"/>
        <v>0.07</v>
      </c>
      <c r="G41" s="2">
        <f t="shared" si="12"/>
        <v>0.07</v>
      </c>
      <c r="H41" s="2">
        <f>G41</f>
        <v>0.07</v>
      </c>
    </row>
    <row r="42" spans="1:8" ht="12">
      <c r="A42" t="s">
        <v>11</v>
      </c>
      <c r="C42" s="2">
        <f>C41*(1-C5)</f>
        <v>0.042</v>
      </c>
      <c r="D42" s="1">
        <f t="shared" si="12"/>
        <v>0.042</v>
      </c>
      <c r="E42" s="2">
        <f t="shared" si="12"/>
        <v>0.042</v>
      </c>
      <c r="F42" s="2">
        <f t="shared" si="12"/>
        <v>0.042</v>
      </c>
      <c r="G42" s="2">
        <f t="shared" si="12"/>
        <v>0.042</v>
      </c>
      <c r="H42" s="2">
        <f t="shared" si="12"/>
        <v>0.042</v>
      </c>
    </row>
    <row r="43" spans="1:9" ht="12">
      <c r="A43" t="s">
        <v>12</v>
      </c>
      <c r="C43" s="3">
        <f>(1-C6)*C40+C6*C42</f>
        <v>0.1044</v>
      </c>
      <c r="D43" s="2">
        <f t="shared" si="12"/>
        <v>0.1044</v>
      </c>
      <c r="E43" s="2">
        <f t="shared" si="12"/>
        <v>0.1044</v>
      </c>
      <c r="F43" s="2">
        <f t="shared" si="12"/>
        <v>0.1044</v>
      </c>
      <c r="G43" s="2">
        <f t="shared" si="12"/>
        <v>0.1044</v>
      </c>
      <c r="H43" s="3">
        <f>(1-C6)*H40+C6*H42</f>
        <v>0.1044</v>
      </c>
      <c r="I43" t="s">
        <v>26</v>
      </c>
    </row>
    <row r="44" ht="12">
      <c r="I44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6384"/>
    </sheetView>
  </sheetViews>
  <sheetFormatPr defaultColWidth="9.00390625" defaultRowHeight="12"/>
  <cols>
    <col min="1" max="16384" width="11.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Radim Krejčí</cp:lastModifiedBy>
  <dcterms:created xsi:type="dcterms:W3CDTF">1999-06-23T14:07:12Z</dcterms:created>
  <dcterms:modified xsi:type="dcterms:W3CDTF">2010-11-10T10:32:30Z</dcterms:modified>
  <cp:category/>
  <cp:version/>
  <cp:contentType/>
  <cp:contentStatus/>
</cp:coreProperties>
</file>